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roslaw/pliki/forum/prop/"/>
    </mc:Choice>
  </mc:AlternateContent>
  <xr:revisionPtr revIDLastSave="0" documentId="13_ncr:1_{D6917117-49C6-8B46-9AD8-23176B955DEF}" xr6:coauthVersionLast="47" xr6:coauthVersionMax="47" xr10:uidLastSave="{00000000-0000-0000-0000-000000000000}"/>
  <bookViews>
    <workbookView xWindow="780" yWindow="500" windowWidth="24820" windowHeight="14920" xr2:uid="{0A1F020E-BA5C-BA4E-9EB1-5EFF5C95702B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8" i="1" l="1"/>
  <c r="G65" i="1"/>
  <c r="G64" i="1"/>
  <c r="G63" i="1"/>
  <c r="G62" i="1"/>
  <c r="G61" i="1"/>
  <c r="C66" i="1"/>
  <c r="G66" i="1" l="1"/>
  <c r="C50" i="1"/>
  <c r="C51" i="1" s="1"/>
  <c r="B55" i="1"/>
  <c r="B14" i="1"/>
  <c r="G67" i="1" l="1"/>
  <c r="G68" i="1"/>
  <c r="C28" i="1"/>
  <c r="D28" i="1" s="1"/>
  <c r="B16" i="1"/>
  <c r="C54" i="1"/>
  <c r="C32" i="1"/>
  <c r="D32" i="1" s="1"/>
  <c r="C29" i="1"/>
  <c r="D29" i="1" s="1"/>
  <c r="C33" i="1"/>
  <c r="D33" i="1" s="1"/>
  <c r="C26" i="1"/>
  <c r="D26" i="1" s="1"/>
  <c r="C30" i="1"/>
  <c r="D30" i="1" s="1"/>
  <c r="C27" i="1"/>
  <c r="D27" i="1" s="1"/>
  <c r="C31" i="1"/>
  <c r="D31" i="1" s="1"/>
  <c r="B56" i="1" l="1"/>
</calcChain>
</file>

<file path=xl/sharedStrings.xml><?xml version="1.0" encoding="utf-8"?>
<sst xmlns="http://schemas.openxmlformats.org/spreadsheetml/2006/main" count="159" uniqueCount="108">
  <si>
    <t>masa modelu w kg</t>
  </si>
  <si>
    <t>130 do 160</t>
  </si>
  <si>
    <t>160 do 250</t>
  </si>
  <si>
    <t>250 do 290</t>
  </si>
  <si>
    <t>290 do 340</t>
  </si>
  <si>
    <t>340 do 450 i więcej</t>
  </si>
  <si>
    <t>akrobaty 3D</t>
  </si>
  <si>
    <t>lekkie akrobaty 3D</t>
  </si>
  <si>
    <t>zaawansowana akrobacja, modele wyścigowe</t>
  </si>
  <si>
    <t>parkflyer , slowflyer</t>
  </si>
  <si>
    <t>wybrana moc na kg</t>
  </si>
  <si>
    <t>WATT</t>
  </si>
  <si>
    <t>Zakres mocy / kg masy modelu [W]</t>
  </si>
  <si>
    <t>Typ modelu</t>
  </si>
  <si>
    <t>Napięcie akumulatora</t>
  </si>
  <si>
    <t>[V]</t>
  </si>
  <si>
    <t>[A]</t>
  </si>
  <si>
    <t>[v]</t>
  </si>
  <si>
    <t>prąd dla mocy</t>
  </si>
  <si>
    <t xml:space="preserve"> A/V </t>
  </si>
  <si>
    <t>2S</t>
  </si>
  <si>
    <t>3S</t>
  </si>
  <si>
    <t>4S</t>
  </si>
  <si>
    <t>5S</t>
  </si>
  <si>
    <t>6S</t>
  </si>
  <si>
    <t>8S</t>
  </si>
  <si>
    <t>10S</t>
  </si>
  <si>
    <t>swoje</t>
  </si>
  <si>
    <t>ma być &lt; 5
najlepiej ~ 1</t>
  </si>
  <si>
    <t>max prąd</t>
  </si>
  <si>
    <t>max napięcie</t>
  </si>
  <si>
    <t>kV</t>
  </si>
  <si>
    <t>cena</t>
  </si>
  <si>
    <t>brak danych</t>
  </si>
  <si>
    <t>wybrany silnik dane</t>
  </si>
  <si>
    <t>[obr/V]</t>
  </si>
  <si>
    <t xml:space="preserve">wybrany akumulator </t>
  </si>
  <si>
    <t>napięcie</t>
  </si>
  <si>
    <t>Obliczamy wielkość rozładowania baterii [C]</t>
  </si>
  <si>
    <t xml:space="preserve">pojemność </t>
  </si>
  <si>
    <t>mAh</t>
  </si>
  <si>
    <t>[C]</t>
  </si>
  <si>
    <t>wpisujemy np.. 5500</t>
  </si>
  <si>
    <t>Czas loty na pełnej mocy</t>
  </si>
  <si>
    <t>minuty</t>
  </si>
  <si>
    <t>realnie zasada 80%</t>
  </si>
  <si>
    <t xml:space="preserve">max obroty silnika </t>
  </si>
  <si>
    <t>[obr/min]</t>
  </si>
  <si>
    <t>1. Wybieramy z tabelki wartość mocy/kilogram masy modelu - możemy zacząć od maksymalnej
Wpisujemy w punkcie 2</t>
  </si>
  <si>
    <t>2. Obliczamy potrzebną moc silnika dla masy naszego modelu</t>
  </si>
  <si>
    <t>górna granica z punktu 1.</t>
  </si>
  <si>
    <t>wybieramy akumulator jakim będziemy zasilać silnik, ale uwaga na prąd maksymalny</t>
  </si>
  <si>
    <t>[obr/s]</t>
  </si>
  <si>
    <t>sprawność silnika</t>
  </si>
  <si>
    <t>Moc silnika z uwzględnieniem jego sprawności</t>
  </si>
  <si>
    <t>sprawność śmigła</t>
  </si>
  <si>
    <t>Moc silnika z uwzględnieniem sprawności śmigła</t>
  </si>
  <si>
    <t>5. Obliczamy pozostałe parametry dla wybranego silnika</t>
  </si>
  <si>
    <t>sprawność [xx%/100]</t>
  </si>
  <si>
    <t>max napięcie
[V]</t>
  </si>
  <si>
    <t>kV [obr/V]</t>
  </si>
  <si>
    <t>sprawność
[xx%/100]</t>
  </si>
  <si>
    <t>zalecane 
śmigła</t>
  </si>
  <si>
    <t>moc [W]</t>
  </si>
  <si>
    <t>prąd ciągły. [A]</t>
  </si>
  <si>
    <t>12S</t>
  </si>
  <si>
    <t>226 EURO</t>
  </si>
  <si>
    <t>Scorpion HKIII 4035</t>
  </si>
  <si>
    <t>6-13S</t>
  </si>
  <si>
    <t>110 max</t>
  </si>
  <si>
    <t>18x8, 18x10</t>
  </si>
  <si>
    <t>Leopard 8072-8T</t>
  </si>
  <si>
    <t>160 USD</t>
  </si>
  <si>
    <t xml:space="preserve"> AXI 5345/16</t>
  </si>
  <si>
    <t>90 max</t>
  </si>
  <si>
    <t>max 14S</t>
  </si>
  <si>
    <t>359 EUR</t>
  </si>
  <si>
    <t>jeśli nie ma danych wpisać 0,8, nie wpisujmy maksymalnej, pik jest dla określonego małego zakresu prądu</t>
  </si>
  <si>
    <t>to jest sporo więcej, ale jeśli ktoś chce latać bardzo dynamicznie, to nie ma innej opcji.
Można trochę obniżyć</t>
  </si>
  <si>
    <t>X</t>
  </si>
  <si>
    <t>makieta Bf 109</t>
  </si>
  <si>
    <t>Nasz</t>
  </si>
  <si>
    <t>sportowe, makiety, trenerki - dolna granica</t>
  </si>
  <si>
    <t>UWAGA: latając na niższych mocach, czas się wydłuża.</t>
  </si>
  <si>
    <t>4. Poszukujemy silnika</t>
  </si>
  <si>
    <t>potrzebna moc silnika
(wg mnie to moc zespołu napędowego: śmigło-silnik)</t>
  </si>
  <si>
    <t>proponuję tę wartość podzielić przez sprawność silnika (podana w specyfikacji) można jeszcze uwzględnić sprawność śmigła ok. 0,7 jeśli zależy nam na skutecznym napędzie</t>
  </si>
  <si>
    <t>Co nam daje uwzględnienie sprawności? 
Daje nam to w miarę realną moc na wale (zwaną mocą: zespołu śmigło-silnik, lub mocą zespołu napędowego.
Oprócz sprawności - silnik i tak traci pewną moc od momentu oprowego śmigła, ale ten spada wraz ze wzrostem prędkości lotu. Uwaga: rośnie po przekroczeniu V max dla danego skoku śmigła</t>
  </si>
  <si>
    <t>3. Obliczamy maksymalny prąd dla mocy i określonego napięcia akumulatora, oraz stosunek natężenia do napięcia - ten stosunek: 5 &lt; A/V =1</t>
  </si>
  <si>
    <t>6.2 Wznoszenie</t>
  </si>
  <si>
    <t>6.3a akrobacja</t>
  </si>
  <si>
    <t>6.4 podejście do lądowania</t>
  </si>
  <si>
    <t>czas trwania [s]</t>
  </si>
  <si>
    <t>prąd* [A]</t>
  </si>
  <si>
    <t>zużycie pojemności
[mAh]</t>
  </si>
  <si>
    <t>6. Obliczenie czasu trwania lotu z podziałem na fazy (plan lotu)</t>
  </si>
  <si>
    <t>63. Lot (przelot)</t>
  </si>
  <si>
    <t>sumaryczny czas lotu w [min]</t>
  </si>
  <si>
    <t>6.1 Rozbieg do oderwania</t>
  </si>
  <si>
    <t>Suma zużycia  pojemności akumulatora dla planu lotu</t>
  </si>
  <si>
    <t>prąd [A]</t>
  </si>
  <si>
    <t>prąd*  [A]</t>
  </si>
  <si>
    <t>prąd *  [A]</t>
  </si>
  <si>
    <t>&gt;85%
30 do 75A</t>
  </si>
  <si>
    <t>można sprawdzić kilka silników, zanim podejmiemy decyzję, nie wpisywać maksymalnej podawanej
jeśli nie ma danych, wpisać 0,8</t>
  </si>
  <si>
    <r>
      <t xml:space="preserve">Podsumowanie
</t>
    </r>
    <r>
      <rPr>
        <i/>
        <sz val="12"/>
        <color theme="1"/>
        <rFont val="Calibri (Tekst podstawowy)"/>
        <charset val="238"/>
      </rPr>
      <t>(jeśli suma zużycia jest równa pojemności - oba pola są puste)</t>
    </r>
  </si>
  <si>
    <r>
      <t xml:space="preserve">Objaśnienie
Na pewno nie wykorzystamy pojemności w pełni, choćby z powodu minimalnego napięcia na celę jakie powinno pozostać. 
Wiele też zależy od kondycji akumulatora.
</t>
    </r>
    <r>
      <rPr>
        <b/>
        <sz val="14"/>
        <color theme="1"/>
        <rFont val="Calibri"/>
        <family val="2"/>
        <scheme val="minor"/>
      </rPr>
      <t>* oszczędne gospodarowanie prądem</t>
    </r>
    <r>
      <rPr>
        <sz val="14"/>
        <color theme="1"/>
        <rFont val="Calibri"/>
        <family val="2"/>
        <charset val="238"/>
        <scheme val="minor"/>
      </rPr>
      <t xml:space="preserve">
Na pewno w fazie przelotu warto uwzględnić wartość prądu, przy której silnik ma największą sprawność. Dlatego ta informacja jest tak ważna w specyfikacji silnika. 
UWAGA: nie największa sprawność. Jeśli nie ma to powyżej 0,8 to już jest sporo.
Jeśli nie planujemy agresywnej akrobacji a z danych silnika wynika, że ma sprawność wysoką w dużym zakresie prądów, warto się zastanowić nad takim wyborem. Nie maksymalnie dźwignia do przodu, a na lekko zredukowanej mocy.
Jeśli mamy długi pas startowy, możemy sprawdzić rozbieg na mocy zredukowanej. To samo ze wznoszeniem.</t>
    </r>
  </si>
  <si>
    <t>22X10, 22x12, 24x12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</si>
</sst>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2"/>
      <color theme="1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2"/>
      <color rgb="FF2A2A2A"/>
      <name val="Arial"/>
      <family val="2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i/>
      <sz val="12"/>
      <color theme="1"/>
      <name val="Calibri (Tekst podstawowy)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2" fontId="0" fillId="2" borderId="3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0" fillId="2" borderId="3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/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 wrapText="1"/>
    </xf>
    <xf numFmtId="0" fontId="0" fillId="0" borderId="1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1" fontId="0" fillId="2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0" fillId="3" borderId="1" xfId="0" applyFill="1" applyBorder="1" applyAlignment="1" applyProtection="1">
      <alignment horizontal="center" vertical="center"/>
      <protection locked="0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1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 applyProtection="1">
      <alignment horizontal="center" vertical="center"/>
      <protection locked="0"/>
    </xf>
    <xf numFmtId="164" fontId="6" fillId="0" borderId="1" xfId="0" applyNumberFormat="1" applyFont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0" fontId="10" fillId="0" borderId="10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0" fillId="3" borderId="0" xfId="0" applyFill="1" applyAlignment="1" applyProtection="1">
      <alignment horizontal="left" vertical="center"/>
      <protection locked="0"/>
    </xf>
    <xf numFmtId="0" fontId="2" fillId="0" borderId="8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0" fillId="0" borderId="2" xfId="0" applyBorder="1" applyAlignment="1">
      <alignment horizontal="right" vertical="center" indent="1"/>
    </xf>
    <xf numFmtId="0" fontId="0" fillId="0" borderId="7" xfId="0" applyBorder="1" applyAlignment="1">
      <alignment horizontal="right" vertical="center" indent="1"/>
    </xf>
    <xf numFmtId="0" fontId="0" fillId="0" borderId="8" xfId="0" applyBorder="1" applyAlignment="1">
      <alignment horizontal="left" vertical="center"/>
    </xf>
    <xf numFmtId="0" fontId="9" fillId="0" borderId="1" xfId="0" applyFont="1" applyBorder="1" applyAlignment="1">
      <alignment horizontal="right" vertical="center" wrapText="1" indent="1"/>
    </xf>
    <xf numFmtId="0" fontId="9" fillId="0" borderId="1" xfId="0" applyFont="1" applyBorder="1" applyAlignment="1">
      <alignment horizontal="right" vertical="center" indent="1"/>
    </xf>
    <xf numFmtId="0" fontId="8" fillId="0" borderId="2" xfId="0" applyFont="1" applyBorder="1" applyAlignment="1">
      <alignment horizontal="left" vertical="center" wrapText="1" indent="1"/>
    </xf>
    <xf numFmtId="0" fontId="8" fillId="0" borderId="9" xfId="0" applyFont="1" applyBorder="1" applyAlignment="1">
      <alignment horizontal="left" vertical="center" wrapText="1" indent="1"/>
    </xf>
    <xf numFmtId="0" fontId="8" fillId="0" borderId="7" xfId="0" applyFont="1" applyBorder="1" applyAlignment="1">
      <alignment horizontal="left" vertical="center" wrapText="1" indent="1"/>
    </xf>
    <xf numFmtId="0" fontId="2" fillId="0" borderId="2" xfId="0" applyFont="1" applyBorder="1" applyAlignment="1">
      <alignment horizontal="right" vertical="center" indent="1"/>
    </xf>
    <xf numFmtId="0" fontId="2" fillId="0" borderId="7" xfId="0" applyFont="1" applyBorder="1" applyAlignment="1">
      <alignment horizontal="right" vertical="center" indent="1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1" xfId="0" applyBorder="1" applyAlignment="1">
      <alignment horizontal="right" vertical="center" indent="1"/>
    </xf>
    <xf numFmtId="0" fontId="2" fillId="3" borderId="0" xfId="0" applyFont="1" applyFill="1" applyAlignment="1" applyProtection="1">
      <alignment horizontal="left" vertical="center"/>
      <protection locked="0"/>
    </xf>
  </cellXfs>
  <cellStyles count="1">
    <cellStyle name="Normalny" xfId="0" builtinId="0"/>
  </cellStyles>
  <dxfs count="2">
    <dxf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EB415-4F71-9840-ABE9-C7FD3095BE63}">
  <dimension ref="A2:Z95"/>
  <sheetViews>
    <sheetView showGridLines="0" tabSelected="1" topLeftCell="E33" zoomScale="94" workbookViewId="0">
      <selection activeCell="O39" sqref="O39"/>
    </sheetView>
  </sheetViews>
  <sheetFormatPr baseColWidth="10" defaultRowHeight="16" x14ac:dyDescent="0.2"/>
  <cols>
    <col min="1" max="1" width="22.5" style="1" customWidth="1"/>
    <col min="2" max="2" width="12.83203125" style="1" customWidth="1"/>
    <col min="3" max="3" width="12.1640625" style="1" customWidth="1"/>
    <col min="4" max="4" width="14" style="1" customWidth="1"/>
    <col min="5" max="5" width="10.83203125" style="1"/>
    <col min="6" max="6" width="12.33203125" style="1" customWidth="1"/>
    <col min="7" max="7" width="12" style="1" customWidth="1"/>
    <col min="8" max="9" width="10.83203125" style="1"/>
    <col min="10" max="10" width="11.1640625" style="1" customWidth="1"/>
    <col min="11" max="11" width="15" style="1" customWidth="1"/>
    <col min="12" max="12" width="12" style="1" customWidth="1"/>
    <col min="13" max="13" width="16" style="1" customWidth="1"/>
    <col min="14" max="14" width="10.83203125" style="1"/>
    <col min="15" max="15" width="68.1640625" style="1" customWidth="1"/>
    <col min="16" max="16384" width="10.83203125" style="1"/>
  </cols>
  <sheetData>
    <row r="2" spans="1:21" ht="40" customHeight="1" x14ac:dyDescent="0.2">
      <c r="A2" s="62" t="s">
        <v>48</v>
      </c>
      <c r="B2" s="62"/>
      <c r="C2" s="62"/>
      <c r="D2" s="62"/>
      <c r="E2" s="62"/>
      <c r="F2" s="62"/>
      <c r="G2" s="62"/>
      <c r="H2" s="62"/>
      <c r="I2" s="62"/>
    </row>
    <row r="4" spans="1:21" ht="34" x14ac:dyDescent="0.2">
      <c r="A4" s="3" t="s">
        <v>12</v>
      </c>
      <c r="B4" s="64" t="s">
        <v>13</v>
      </c>
      <c r="C4" s="65"/>
      <c r="D4" s="65"/>
      <c r="E4" s="47" t="s">
        <v>81</v>
      </c>
      <c r="F4" s="9"/>
    </row>
    <row r="5" spans="1:21" x14ac:dyDescent="0.2">
      <c r="A5" s="4" t="s">
        <v>1</v>
      </c>
      <c r="B5" s="1" t="s">
        <v>9</v>
      </c>
      <c r="E5" s="38"/>
      <c r="F5" s="8"/>
    </row>
    <row r="6" spans="1:21" x14ac:dyDescent="0.2">
      <c r="A6" s="4" t="s">
        <v>2</v>
      </c>
      <c r="B6" s="1" t="s">
        <v>82</v>
      </c>
      <c r="E6" s="38" t="s">
        <v>79</v>
      </c>
      <c r="F6" s="8"/>
    </row>
    <row r="7" spans="1:21" x14ac:dyDescent="0.2">
      <c r="A7" s="4" t="s">
        <v>3</v>
      </c>
      <c r="B7" s="1" t="s">
        <v>8</v>
      </c>
      <c r="E7" s="38"/>
      <c r="F7" s="8"/>
    </row>
    <row r="8" spans="1:21" x14ac:dyDescent="0.2">
      <c r="A8" s="4" t="s">
        <v>4</v>
      </c>
      <c r="B8" s="1" t="s">
        <v>7</v>
      </c>
      <c r="E8" s="38"/>
      <c r="F8" s="8"/>
    </row>
    <row r="9" spans="1:21" x14ac:dyDescent="0.2">
      <c r="A9" s="4" t="s">
        <v>5</v>
      </c>
      <c r="B9" s="1" t="s">
        <v>6</v>
      </c>
      <c r="E9" s="38"/>
      <c r="F9" s="8"/>
    </row>
    <row r="11" spans="1:21" ht="21" x14ac:dyDescent="0.2">
      <c r="A11" s="25" t="s">
        <v>49</v>
      </c>
      <c r="B11" s="25"/>
      <c r="C11" s="25"/>
      <c r="D11" s="25"/>
      <c r="E11" s="25"/>
    </row>
    <row r="12" spans="1:21" ht="17" x14ac:dyDescent="0.2">
      <c r="A12" s="34" t="s">
        <v>0</v>
      </c>
      <c r="B12" s="38">
        <v>11</v>
      </c>
      <c r="C12" s="63" t="s">
        <v>80</v>
      </c>
      <c r="D12" s="63"/>
      <c r="E12" s="63"/>
      <c r="F12" s="63"/>
      <c r="G12" s="63"/>
      <c r="H12" s="63"/>
      <c r="I12" s="63"/>
      <c r="M12" s="27"/>
      <c r="N12" s="27"/>
      <c r="O12" s="27"/>
      <c r="P12" s="27"/>
      <c r="Q12" s="28"/>
      <c r="R12" s="27"/>
      <c r="S12" s="27"/>
      <c r="T12" s="27"/>
      <c r="U12" s="27"/>
    </row>
    <row r="13" spans="1:21" x14ac:dyDescent="0.2">
      <c r="A13" s="31" t="s">
        <v>10</v>
      </c>
      <c r="B13" s="38">
        <v>250</v>
      </c>
      <c r="C13" s="1" t="s">
        <v>50</v>
      </c>
      <c r="M13" s="27"/>
      <c r="N13" s="27"/>
      <c r="O13" s="27"/>
      <c r="P13" s="27"/>
      <c r="Q13" s="29"/>
      <c r="R13" s="27"/>
      <c r="S13" s="27"/>
      <c r="T13" s="27"/>
      <c r="U13" s="27"/>
    </row>
    <row r="14" spans="1:21" ht="55" customHeight="1" x14ac:dyDescent="0.2">
      <c r="A14" s="7" t="s">
        <v>85</v>
      </c>
      <c r="B14" s="17">
        <f>B12*B13</f>
        <v>2750</v>
      </c>
      <c r="C14" s="1" t="s">
        <v>11</v>
      </c>
      <c r="D14" s="60" t="s">
        <v>86</v>
      </c>
      <c r="E14" s="60"/>
      <c r="F14" s="60"/>
      <c r="G14" s="60"/>
      <c r="H14" s="60"/>
      <c r="I14" s="60"/>
      <c r="J14" s="60"/>
      <c r="M14" s="27"/>
      <c r="N14" s="27"/>
      <c r="O14" s="27"/>
      <c r="P14" s="27"/>
      <c r="Q14" s="29"/>
      <c r="R14" s="27"/>
      <c r="S14" s="27"/>
      <c r="T14" s="27"/>
      <c r="U14" s="27"/>
    </row>
    <row r="15" spans="1:21" ht="36" customHeight="1" x14ac:dyDescent="0.2">
      <c r="A15" s="31" t="s">
        <v>53</v>
      </c>
      <c r="B15" s="38">
        <v>0.85</v>
      </c>
      <c r="C15" s="60" t="s">
        <v>104</v>
      </c>
      <c r="D15" s="61"/>
      <c r="E15" s="61"/>
      <c r="F15" s="61"/>
      <c r="G15" s="61"/>
      <c r="H15" s="61"/>
      <c r="I15" s="61"/>
      <c r="J15" s="61"/>
      <c r="M15" s="27"/>
      <c r="N15" s="27"/>
      <c r="O15" s="27"/>
      <c r="P15" s="27"/>
      <c r="Q15" s="29"/>
      <c r="R15" s="27"/>
      <c r="S15" s="27"/>
      <c r="T15" s="27"/>
      <c r="U15" s="27"/>
    </row>
    <row r="16" spans="1:21" ht="30" customHeight="1" x14ac:dyDescent="0.2">
      <c r="A16" s="35" t="s">
        <v>54</v>
      </c>
      <c r="B16" s="36">
        <f>B14/B15</f>
        <v>3235.294117647059</v>
      </c>
      <c r="C16" s="1" t="s">
        <v>11</v>
      </c>
      <c r="D16" s="20"/>
      <c r="E16" s="20"/>
      <c r="F16" s="20"/>
      <c r="G16" s="20"/>
      <c r="H16" s="20"/>
      <c r="I16" s="20"/>
      <c r="J16" s="20"/>
      <c r="M16" s="27"/>
      <c r="N16" s="27"/>
      <c r="O16" s="27"/>
      <c r="P16" s="27"/>
      <c r="Q16" s="29"/>
      <c r="R16" s="27"/>
      <c r="S16" s="27"/>
      <c r="T16" s="27"/>
      <c r="U16" s="27"/>
    </row>
    <row r="17" spans="1:21" ht="30" customHeight="1" x14ac:dyDescent="0.2">
      <c r="A17" s="34" t="s">
        <v>55</v>
      </c>
      <c r="B17" s="39">
        <v>0.7</v>
      </c>
      <c r="D17" s="20"/>
      <c r="E17" s="20"/>
      <c r="F17" s="20"/>
      <c r="G17" s="20"/>
      <c r="H17" s="20"/>
      <c r="I17" s="20"/>
      <c r="J17" s="20"/>
      <c r="M17" s="27"/>
      <c r="N17" s="27"/>
      <c r="O17" s="27"/>
      <c r="P17" s="27"/>
      <c r="Q17" s="29"/>
      <c r="R17" s="27"/>
      <c r="S17" s="27"/>
      <c r="T17" s="27"/>
      <c r="U17" s="27"/>
    </row>
    <row r="18" spans="1:21" ht="30" customHeight="1" x14ac:dyDescent="0.2">
      <c r="A18" s="37" t="s">
        <v>56</v>
      </c>
      <c r="B18" s="36">
        <f>B14/(B15*B17)</f>
        <v>4621.8487394957983</v>
      </c>
      <c r="C18" s="60" t="s">
        <v>78</v>
      </c>
      <c r="D18" s="61"/>
      <c r="E18" s="61"/>
      <c r="F18" s="61"/>
      <c r="G18" s="61"/>
      <c r="H18" s="61"/>
      <c r="I18" s="61"/>
      <c r="J18" s="61"/>
      <c r="M18" s="27"/>
      <c r="N18" s="27"/>
      <c r="O18" s="27"/>
      <c r="P18" s="27"/>
      <c r="Q18" s="29"/>
      <c r="R18" s="27"/>
      <c r="S18" s="27"/>
      <c r="T18" s="27"/>
      <c r="U18" s="27"/>
    </row>
    <row r="19" spans="1:21" ht="20" customHeight="1" x14ac:dyDescent="0.2">
      <c r="A19" s="48"/>
      <c r="B19" s="49"/>
      <c r="C19" s="20"/>
      <c r="D19" s="6"/>
      <c r="E19" s="6"/>
      <c r="F19" s="6"/>
      <c r="G19" s="6"/>
      <c r="H19" s="6"/>
      <c r="I19" s="6"/>
      <c r="J19" s="6"/>
      <c r="M19" s="27"/>
      <c r="N19" s="27"/>
      <c r="O19" s="27"/>
      <c r="P19" s="27"/>
      <c r="Q19" s="29"/>
      <c r="R19" s="27"/>
      <c r="S19" s="27"/>
      <c r="T19" s="27"/>
      <c r="U19" s="27"/>
    </row>
    <row r="20" spans="1:21" ht="30" customHeight="1" x14ac:dyDescent="0.2">
      <c r="A20" s="66" t="s">
        <v>87</v>
      </c>
      <c r="B20" s="66"/>
      <c r="C20" s="66"/>
      <c r="D20" s="66"/>
      <c r="E20" s="66"/>
      <c r="F20" s="66"/>
      <c r="G20" s="66"/>
      <c r="H20" s="66"/>
      <c r="I20" s="66"/>
      <c r="J20" s="66"/>
      <c r="M20" s="27"/>
      <c r="N20" s="27"/>
      <c r="O20" s="27"/>
      <c r="P20" s="27"/>
      <c r="Q20" s="29"/>
      <c r="R20" s="27"/>
      <c r="S20" s="27"/>
      <c r="T20" s="27"/>
      <c r="U20" s="27"/>
    </row>
    <row r="21" spans="1:21" x14ac:dyDescent="0.2">
      <c r="A21" s="66"/>
      <c r="B21" s="66"/>
      <c r="C21" s="66"/>
      <c r="D21" s="66"/>
      <c r="E21" s="66"/>
      <c r="F21" s="66"/>
      <c r="G21" s="66"/>
      <c r="H21" s="66"/>
      <c r="I21" s="66"/>
      <c r="J21" s="66"/>
      <c r="M21" s="27"/>
      <c r="N21" s="27"/>
      <c r="O21" s="27"/>
      <c r="P21" s="27"/>
      <c r="Q21" s="29"/>
      <c r="R21" s="27"/>
      <c r="S21" s="27"/>
      <c r="T21" s="27"/>
      <c r="U21" s="27"/>
    </row>
    <row r="22" spans="1:21" x14ac:dyDescent="0.2">
      <c r="M22" s="27"/>
      <c r="N22" s="27"/>
      <c r="O22" s="27"/>
      <c r="P22" s="27"/>
      <c r="Q22" s="27"/>
      <c r="R22" s="27"/>
      <c r="S22" s="27"/>
      <c r="T22" s="27"/>
      <c r="U22" s="27"/>
    </row>
    <row r="23" spans="1:21" ht="57" customHeight="1" x14ac:dyDescent="0.2">
      <c r="A23" s="59" t="s">
        <v>88</v>
      </c>
      <c r="B23" s="59"/>
      <c r="C23" s="59"/>
      <c r="D23" s="59"/>
      <c r="E23" s="59"/>
      <c r="M23" s="27"/>
      <c r="N23" s="30"/>
      <c r="O23" s="27"/>
      <c r="P23" s="27"/>
      <c r="Q23" s="27"/>
      <c r="R23" s="27"/>
      <c r="S23" s="27"/>
      <c r="T23" s="27"/>
      <c r="U23" s="27"/>
    </row>
    <row r="24" spans="1:21" x14ac:dyDescent="0.2">
      <c r="B24" s="2"/>
      <c r="C24" s="14" t="s">
        <v>18</v>
      </c>
      <c r="D24" s="10" t="s">
        <v>19</v>
      </c>
      <c r="F24" s="44"/>
      <c r="G24" s="44"/>
      <c r="H24" s="44"/>
      <c r="I24" s="44"/>
      <c r="J24" s="44"/>
      <c r="K24" s="44"/>
      <c r="L24" s="44"/>
      <c r="M24" s="45"/>
      <c r="N24" s="27"/>
      <c r="O24" s="27"/>
      <c r="P24" s="27"/>
      <c r="Q24" s="27"/>
      <c r="R24" s="27"/>
      <c r="S24" s="27"/>
      <c r="T24" s="27"/>
      <c r="U24" s="27"/>
    </row>
    <row r="25" spans="1:21" ht="34" x14ac:dyDescent="0.2">
      <c r="A25" s="4" t="s">
        <v>14</v>
      </c>
      <c r="B25" s="15" t="s">
        <v>17</v>
      </c>
      <c r="C25" s="16" t="s">
        <v>16</v>
      </c>
      <c r="D25" s="11" t="s">
        <v>28</v>
      </c>
      <c r="F25" s="44"/>
      <c r="G25" s="44"/>
      <c r="H25" s="44"/>
      <c r="I25" s="44"/>
      <c r="J25" s="44"/>
      <c r="K25" s="44"/>
      <c r="L25" s="44"/>
      <c r="M25" s="45"/>
      <c r="N25" s="77"/>
      <c r="O25" s="27"/>
      <c r="P25" s="27"/>
      <c r="Q25" s="78"/>
      <c r="R25" s="27"/>
      <c r="S25" s="27"/>
      <c r="T25" s="27"/>
      <c r="U25" s="27"/>
    </row>
    <row r="26" spans="1:21" ht="17" x14ac:dyDescent="0.2">
      <c r="A26" s="7" t="s">
        <v>20</v>
      </c>
      <c r="B26" s="17">
        <v>7.4</v>
      </c>
      <c r="C26" s="18">
        <f>$B$14/B26</f>
        <v>371.62162162162161</v>
      </c>
      <c r="D26" s="12">
        <f>C26/B26</f>
        <v>50.219138056975893</v>
      </c>
      <c r="F26" s="44"/>
      <c r="G26" s="44"/>
      <c r="H26" s="44"/>
      <c r="I26" s="44"/>
      <c r="J26" s="44"/>
      <c r="K26" s="44"/>
      <c r="L26" s="44"/>
      <c r="M26" s="45"/>
      <c r="N26" s="77"/>
      <c r="O26" s="27"/>
      <c r="P26" s="27"/>
      <c r="Q26" s="79"/>
      <c r="R26" s="27"/>
      <c r="S26" s="27"/>
      <c r="T26" s="27"/>
      <c r="U26" s="27"/>
    </row>
    <row r="27" spans="1:21" x14ac:dyDescent="0.2">
      <c r="A27" s="4" t="s">
        <v>21</v>
      </c>
      <c r="B27" s="17">
        <v>11.100000000000001</v>
      </c>
      <c r="C27" s="19">
        <f t="shared" ref="C27:C33" si="0">$B$14/B27</f>
        <v>247.74774774774772</v>
      </c>
      <c r="D27" s="13">
        <f t="shared" ref="D27:D33" si="1">C27/B27</f>
        <v>22.319616914211505</v>
      </c>
      <c r="F27" s="44"/>
      <c r="G27" s="44"/>
      <c r="H27" s="44"/>
      <c r="I27" s="44"/>
      <c r="J27" s="44"/>
      <c r="K27" s="44"/>
      <c r="L27" s="44"/>
      <c r="M27" s="45"/>
      <c r="N27" s="77"/>
      <c r="O27" s="27"/>
      <c r="P27" s="27"/>
      <c r="Q27" s="79"/>
      <c r="R27" s="27"/>
      <c r="S27" s="27"/>
      <c r="T27" s="27"/>
      <c r="U27" s="27"/>
    </row>
    <row r="28" spans="1:21" x14ac:dyDescent="0.2">
      <c r="A28" s="4" t="s">
        <v>22</v>
      </c>
      <c r="B28" s="17">
        <v>14.8</v>
      </c>
      <c r="C28" s="19">
        <f t="shared" si="0"/>
        <v>185.81081081081081</v>
      </c>
      <c r="D28" s="13">
        <f t="shared" si="1"/>
        <v>12.554784514243973</v>
      </c>
      <c r="F28" s="44"/>
      <c r="G28" s="44"/>
      <c r="H28" s="44"/>
      <c r="I28" s="44"/>
      <c r="J28" s="44"/>
      <c r="K28" s="44"/>
      <c r="L28" s="44"/>
      <c r="M28" s="45"/>
      <c r="N28" s="77"/>
      <c r="O28" s="27"/>
      <c r="P28" s="27"/>
      <c r="Q28" s="79"/>
      <c r="R28" s="27"/>
      <c r="S28" s="27"/>
      <c r="T28" s="27"/>
      <c r="U28" s="27"/>
    </row>
    <row r="29" spans="1:21" x14ac:dyDescent="0.2">
      <c r="A29" s="4" t="s">
        <v>23</v>
      </c>
      <c r="B29" s="17">
        <v>18.5</v>
      </c>
      <c r="C29" s="19">
        <f t="shared" si="0"/>
        <v>148.64864864864865</v>
      </c>
      <c r="D29" s="13">
        <f t="shared" si="1"/>
        <v>8.0350620891161437</v>
      </c>
      <c r="F29" s="44"/>
      <c r="G29" s="44"/>
      <c r="H29" s="44"/>
      <c r="I29" s="44"/>
      <c r="J29" s="44"/>
      <c r="K29" s="44"/>
      <c r="L29" s="44"/>
      <c r="M29" s="45"/>
      <c r="N29" s="77"/>
      <c r="O29" s="27"/>
      <c r="P29" s="27"/>
      <c r="Q29" s="79"/>
      <c r="R29" s="27"/>
      <c r="S29" s="27"/>
      <c r="T29" s="27"/>
      <c r="U29" s="27"/>
    </row>
    <row r="30" spans="1:21" x14ac:dyDescent="0.2">
      <c r="A30" s="4" t="s">
        <v>24</v>
      </c>
      <c r="B30" s="17">
        <v>22.200000000000003</v>
      </c>
      <c r="C30" s="19">
        <f t="shared" si="0"/>
        <v>123.87387387387386</v>
      </c>
      <c r="D30" s="13">
        <f t="shared" si="1"/>
        <v>5.5799042285528762</v>
      </c>
      <c r="F30" s="46"/>
      <c r="G30" s="44"/>
      <c r="H30" s="44"/>
      <c r="I30" s="44"/>
      <c r="J30" s="44"/>
      <c r="K30" s="44"/>
      <c r="L30" s="44"/>
      <c r="M30" s="44"/>
    </row>
    <row r="31" spans="1:21" x14ac:dyDescent="0.2">
      <c r="A31" s="4" t="s">
        <v>25</v>
      </c>
      <c r="B31" s="17">
        <v>29.6</v>
      </c>
      <c r="C31" s="19">
        <f t="shared" si="0"/>
        <v>92.905405405405403</v>
      </c>
      <c r="D31" s="13">
        <f t="shared" si="1"/>
        <v>3.1386961285609933</v>
      </c>
      <c r="F31" s="44"/>
      <c r="G31" s="44"/>
      <c r="H31" s="44"/>
      <c r="I31" s="44"/>
      <c r="J31" s="44"/>
      <c r="K31" s="44"/>
      <c r="L31" s="44"/>
      <c r="M31" s="44"/>
    </row>
    <row r="32" spans="1:21" x14ac:dyDescent="0.2">
      <c r="A32" s="4" t="s">
        <v>26</v>
      </c>
      <c r="B32" s="17">
        <v>37</v>
      </c>
      <c r="C32" s="19">
        <f t="shared" si="0"/>
        <v>74.324324324324323</v>
      </c>
      <c r="D32" s="13">
        <f t="shared" si="1"/>
        <v>2.0087655222790359</v>
      </c>
      <c r="F32" s="44"/>
      <c r="G32" s="44"/>
      <c r="H32" s="44"/>
      <c r="I32" s="44"/>
      <c r="J32" s="44"/>
      <c r="K32" s="44"/>
      <c r="L32" s="44"/>
      <c r="M32" s="44"/>
    </row>
    <row r="33" spans="1:26" x14ac:dyDescent="0.2">
      <c r="A33" s="31" t="s">
        <v>27</v>
      </c>
      <c r="B33" s="38">
        <v>44.400000000000006</v>
      </c>
      <c r="C33" s="19">
        <f t="shared" si="0"/>
        <v>61.936936936936931</v>
      </c>
      <c r="D33" s="13">
        <f t="shared" si="1"/>
        <v>1.394976057138219</v>
      </c>
      <c r="F33" s="44"/>
      <c r="G33" s="44"/>
      <c r="H33" s="44"/>
      <c r="I33" s="44"/>
      <c r="J33" s="44"/>
      <c r="K33" s="44"/>
      <c r="L33" s="44"/>
      <c r="M33" s="44"/>
    </row>
    <row r="34" spans="1:26" x14ac:dyDescent="0.2">
      <c r="F34" s="44"/>
      <c r="G34" s="44"/>
      <c r="H34" s="44"/>
      <c r="I34" s="44"/>
      <c r="J34" s="44"/>
      <c r="K34" s="44"/>
      <c r="L34" s="44"/>
      <c r="M34" s="44"/>
    </row>
    <row r="35" spans="1:26" ht="21" x14ac:dyDescent="0.2">
      <c r="A35" s="25" t="s">
        <v>84</v>
      </c>
    </row>
    <row r="36" spans="1:26" ht="34" x14ac:dyDescent="0.2">
      <c r="A36" s="40" t="s">
        <v>67</v>
      </c>
      <c r="B36" s="4" t="s">
        <v>63</v>
      </c>
      <c r="C36" s="41">
        <v>4200</v>
      </c>
      <c r="D36" s="4" t="s">
        <v>64</v>
      </c>
      <c r="E36" s="42">
        <v>100</v>
      </c>
      <c r="F36" s="7" t="s">
        <v>59</v>
      </c>
      <c r="G36" s="41" t="s">
        <v>65</v>
      </c>
      <c r="H36" s="4" t="s">
        <v>60</v>
      </c>
      <c r="I36" s="41">
        <v>560</v>
      </c>
      <c r="J36" s="7" t="s">
        <v>61</v>
      </c>
      <c r="K36" s="41" t="s">
        <v>33</v>
      </c>
      <c r="L36" s="4" t="s">
        <v>32</v>
      </c>
      <c r="M36" s="43" t="s">
        <v>66</v>
      </c>
      <c r="N36" s="7" t="s">
        <v>62</v>
      </c>
      <c r="O36" s="43" t="s">
        <v>33</v>
      </c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</row>
    <row r="37" spans="1:26" ht="34" x14ac:dyDescent="0.2">
      <c r="A37" s="40" t="s">
        <v>71</v>
      </c>
      <c r="B37" s="4" t="s">
        <v>63</v>
      </c>
      <c r="C37" s="41">
        <v>4200</v>
      </c>
      <c r="D37" s="4" t="s">
        <v>64</v>
      </c>
      <c r="E37" s="42" t="s">
        <v>69</v>
      </c>
      <c r="F37" s="7" t="s">
        <v>59</v>
      </c>
      <c r="G37" s="41" t="s">
        <v>68</v>
      </c>
      <c r="H37" s="4" t="s">
        <v>60</v>
      </c>
      <c r="I37" s="41">
        <v>220</v>
      </c>
      <c r="J37" s="7" t="s">
        <v>61</v>
      </c>
      <c r="K37" s="41" t="s">
        <v>33</v>
      </c>
      <c r="L37" s="4" t="s">
        <v>32</v>
      </c>
      <c r="M37" s="43" t="s">
        <v>72</v>
      </c>
      <c r="N37" s="7" t="s">
        <v>62</v>
      </c>
      <c r="O37" s="43" t="s">
        <v>70</v>
      </c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</row>
    <row r="38" spans="1:26" ht="34" x14ac:dyDescent="0.2">
      <c r="A38" s="40" t="s">
        <v>73</v>
      </c>
      <c r="B38" s="4" t="s">
        <v>63</v>
      </c>
      <c r="C38" s="41">
        <v>4200</v>
      </c>
      <c r="D38" s="4" t="s">
        <v>64</v>
      </c>
      <c r="E38" s="42" t="s">
        <v>74</v>
      </c>
      <c r="F38" s="7" t="s">
        <v>59</v>
      </c>
      <c r="G38" s="41" t="s">
        <v>75</v>
      </c>
      <c r="H38" s="4" t="s">
        <v>60</v>
      </c>
      <c r="I38" s="41">
        <v>195</v>
      </c>
      <c r="J38" s="7" t="s">
        <v>61</v>
      </c>
      <c r="K38" s="42" t="s">
        <v>103</v>
      </c>
      <c r="L38" s="4" t="s">
        <v>32</v>
      </c>
      <c r="M38" s="43" t="s">
        <v>76</v>
      </c>
      <c r="N38" s="7" t="s">
        <v>62</v>
      </c>
      <c r="O38" s="43" t="s">
        <v>107</v>
      </c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</row>
    <row r="39" spans="1:26" ht="34" x14ac:dyDescent="0.2">
      <c r="A39" s="40"/>
      <c r="B39" s="4" t="s">
        <v>63</v>
      </c>
      <c r="C39" s="41"/>
      <c r="D39" s="4" t="s">
        <v>64</v>
      </c>
      <c r="E39" s="42"/>
      <c r="F39" s="7" t="s">
        <v>59</v>
      </c>
      <c r="G39" s="41"/>
      <c r="H39" s="4" t="s">
        <v>60</v>
      </c>
      <c r="I39" s="41"/>
      <c r="J39" s="7" t="s">
        <v>61</v>
      </c>
      <c r="K39" s="41"/>
      <c r="L39" s="4" t="s">
        <v>32</v>
      </c>
      <c r="M39" s="43"/>
      <c r="N39" s="7" t="s">
        <v>62</v>
      </c>
      <c r="O39" s="43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</row>
    <row r="40" spans="1:26" ht="34" x14ac:dyDescent="0.2">
      <c r="A40" s="40"/>
      <c r="B40" s="4" t="s">
        <v>63</v>
      </c>
      <c r="C40" s="41"/>
      <c r="D40" s="4" t="s">
        <v>64</v>
      </c>
      <c r="E40" s="42"/>
      <c r="F40" s="7" t="s">
        <v>59</v>
      </c>
      <c r="G40" s="41"/>
      <c r="H40" s="4" t="s">
        <v>60</v>
      </c>
      <c r="I40" s="41"/>
      <c r="J40" s="7" t="s">
        <v>61</v>
      </c>
      <c r="K40" s="41"/>
      <c r="L40" s="4" t="s">
        <v>32</v>
      </c>
      <c r="M40" s="43"/>
      <c r="N40" s="7" t="s">
        <v>62</v>
      </c>
      <c r="O40" s="43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</row>
    <row r="41" spans="1:26" ht="34" x14ac:dyDescent="0.2">
      <c r="A41" s="40"/>
      <c r="B41" s="4" t="s">
        <v>63</v>
      </c>
      <c r="C41" s="41"/>
      <c r="D41" s="4" t="s">
        <v>64</v>
      </c>
      <c r="E41" s="42"/>
      <c r="F41" s="7" t="s">
        <v>59</v>
      </c>
      <c r="G41" s="41"/>
      <c r="H41" s="4" t="s">
        <v>60</v>
      </c>
      <c r="I41" s="41"/>
      <c r="J41" s="7" t="s">
        <v>61</v>
      </c>
      <c r="K41" s="41"/>
      <c r="L41" s="4" t="s">
        <v>32</v>
      </c>
      <c r="M41" s="43"/>
      <c r="N41" s="7" t="s">
        <v>62</v>
      </c>
      <c r="O41" s="43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</row>
    <row r="44" spans="1:26" ht="21" x14ac:dyDescent="0.2">
      <c r="A44" s="25" t="s">
        <v>57</v>
      </c>
      <c r="F44" s="81" t="s">
        <v>73</v>
      </c>
      <c r="G44" s="81"/>
      <c r="H44" s="81"/>
      <c r="I44" s="81"/>
    </row>
    <row r="45" spans="1:26" x14ac:dyDescent="0.2">
      <c r="A45" s="4" t="s">
        <v>34</v>
      </c>
      <c r="B45" s="4" t="s">
        <v>29</v>
      </c>
      <c r="C45" s="38">
        <v>90</v>
      </c>
      <c r="D45" s="1" t="s">
        <v>16</v>
      </c>
    </row>
    <row r="46" spans="1:26" x14ac:dyDescent="0.2">
      <c r="A46" s="67" t="s">
        <v>30</v>
      </c>
      <c r="B46" s="68"/>
      <c r="C46" s="38">
        <v>51.800000000000004</v>
      </c>
      <c r="D46" s="1" t="s">
        <v>15</v>
      </c>
    </row>
    <row r="47" spans="1:26" x14ac:dyDescent="0.2">
      <c r="A47" s="67" t="s">
        <v>31</v>
      </c>
      <c r="B47" s="68"/>
      <c r="C47" s="38">
        <v>195</v>
      </c>
      <c r="D47" s="1" t="s">
        <v>35</v>
      </c>
    </row>
    <row r="48" spans="1:26" x14ac:dyDescent="0.2">
      <c r="A48" s="80" t="s">
        <v>58</v>
      </c>
      <c r="B48" s="80"/>
      <c r="C48" s="38">
        <v>0.85</v>
      </c>
      <c r="D48" s="61" t="s">
        <v>77</v>
      </c>
      <c r="E48" s="61"/>
      <c r="F48" s="61"/>
      <c r="G48" s="61"/>
      <c r="H48" s="61"/>
      <c r="I48" s="61"/>
      <c r="J48" s="61"/>
      <c r="K48" s="61"/>
    </row>
    <row r="49" spans="1:12" x14ac:dyDescent="0.2">
      <c r="A49" s="4" t="s">
        <v>36</v>
      </c>
      <c r="B49" s="4" t="s">
        <v>37</v>
      </c>
      <c r="C49" s="38">
        <v>44.400000000000006</v>
      </c>
      <c r="D49" s="1" t="s">
        <v>15</v>
      </c>
      <c r="E49" s="1" t="s">
        <v>51</v>
      </c>
    </row>
    <row r="50" spans="1:12" x14ac:dyDescent="0.2">
      <c r="A50" s="67" t="s">
        <v>46</v>
      </c>
      <c r="B50" s="68"/>
      <c r="C50" s="17">
        <f>C49*C47</f>
        <v>8658.0000000000018</v>
      </c>
      <c r="D50" s="1" t="s">
        <v>47</v>
      </c>
    </row>
    <row r="51" spans="1:12" x14ac:dyDescent="0.2">
      <c r="C51" s="2">
        <f>C50/60</f>
        <v>144.30000000000004</v>
      </c>
      <c r="D51" s="1" t="s">
        <v>52</v>
      </c>
    </row>
    <row r="52" spans="1:12" x14ac:dyDescent="0.2">
      <c r="A52" s="21" t="s">
        <v>38</v>
      </c>
    </row>
    <row r="53" spans="1:12" x14ac:dyDescent="0.2">
      <c r="A53" s="4" t="s">
        <v>39</v>
      </c>
      <c r="B53" s="26" t="s">
        <v>40</v>
      </c>
      <c r="C53" s="26" t="s">
        <v>41</v>
      </c>
    </row>
    <row r="54" spans="1:12" x14ac:dyDescent="0.2">
      <c r="A54" s="31" t="s">
        <v>42</v>
      </c>
      <c r="B54" s="38">
        <v>5500</v>
      </c>
      <c r="C54" s="19">
        <f>C45/B55</f>
        <v>16.363636363636363</v>
      </c>
    </row>
    <row r="55" spans="1:12" x14ac:dyDescent="0.2">
      <c r="B55" s="22">
        <f>B54/1000</f>
        <v>5.5</v>
      </c>
    </row>
    <row r="56" spans="1:12" x14ac:dyDescent="0.2">
      <c r="A56" s="32" t="s">
        <v>43</v>
      </c>
      <c r="B56" s="33">
        <f>60/C54</f>
        <v>3.6666666666666665</v>
      </c>
      <c r="C56" s="4" t="s">
        <v>44</v>
      </c>
      <c r="D56" s="69" t="s">
        <v>83</v>
      </c>
      <c r="E56" s="61"/>
      <c r="F56" s="61"/>
      <c r="G56" s="61"/>
      <c r="H56" s="61"/>
      <c r="I56" s="61"/>
      <c r="J56" s="61"/>
    </row>
    <row r="57" spans="1:12" x14ac:dyDescent="0.2">
      <c r="A57" s="32" t="s">
        <v>45</v>
      </c>
      <c r="B57" s="33">
        <v>2.9333333333333336</v>
      </c>
      <c r="C57" s="4" t="s">
        <v>44</v>
      </c>
      <c r="D57" s="69"/>
      <c r="E57" s="61"/>
      <c r="F57" s="61"/>
      <c r="G57" s="61"/>
      <c r="H57" s="61"/>
      <c r="I57" s="61"/>
      <c r="J57" s="61"/>
    </row>
    <row r="59" spans="1:12" ht="21" x14ac:dyDescent="0.2">
      <c r="A59" s="25" t="s">
        <v>95</v>
      </c>
    </row>
    <row r="61" spans="1:12" ht="51" x14ac:dyDescent="0.2">
      <c r="A61" s="4" t="s">
        <v>98</v>
      </c>
      <c r="B61" s="4" t="s">
        <v>92</v>
      </c>
      <c r="C61" s="54">
        <v>30</v>
      </c>
      <c r="D61" s="4" t="s">
        <v>102</v>
      </c>
      <c r="E61" s="54">
        <v>90</v>
      </c>
      <c r="F61" s="51" t="s">
        <v>94</v>
      </c>
      <c r="G61" s="53">
        <f>(C61*E61)/3.6</f>
        <v>750</v>
      </c>
    </row>
    <row r="62" spans="1:12" ht="51" x14ac:dyDescent="0.2">
      <c r="A62" s="4" t="s">
        <v>89</v>
      </c>
      <c r="B62" s="4" t="s">
        <v>92</v>
      </c>
      <c r="C62" s="54">
        <v>40</v>
      </c>
      <c r="D62" s="4" t="s">
        <v>101</v>
      </c>
      <c r="E62" s="54">
        <v>75</v>
      </c>
      <c r="F62" s="51" t="s">
        <v>94</v>
      </c>
      <c r="G62" s="53">
        <f t="shared" ref="G62:G65" si="2">(C62*E62)/3.6</f>
        <v>833.33333333333326</v>
      </c>
    </row>
    <row r="63" spans="1:12" ht="51" x14ac:dyDescent="0.2">
      <c r="A63" s="4" t="s">
        <v>96</v>
      </c>
      <c r="B63" s="4" t="s">
        <v>92</v>
      </c>
      <c r="C63" s="54">
        <v>200</v>
      </c>
      <c r="D63" s="4" t="s">
        <v>93</v>
      </c>
      <c r="E63" s="54">
        <v>35</v>
      </c>
      <c r="F63" s="51" t="s">
        <v>94</v>
      </c>
      <c r="G63" s="53">
        <f t="shared" si="2"/>
        <v>1944.4444444444443</v>
      </c>
      <c r="H63" s="23"/>
      <c r="I63" s="23"/>
      <c r="J63" s="23"/>
      <c r="K63" s="50"/>
    </row>
    <row r="64" spans="1:12" ht="51" x14ac:dyDescent="0.2">
      <c r="A64" s="4" t="s">
        <v>90</v>
      </c>
      <c r="B64" s="4" t="s">
        <v>92</v>
      </c>
      <c r="C64" s="54">
        <v>80</v>
      </c>
      <c r="D64" s="4" t="s">
        <v>101</v>
      </c>
      <c r="E64" s="54">
        <v>80</v>
      </c>
      <c r="F64" s="51" t="s">
        <v>94</v>
      </c>
      <c r="G64" s="53">
        <f t="shared" si="2"/>
        <v>1777.7777777777778</v>
      </c>
      <c r="H64" s="24"/>
      <c r="I64" s="24"/>
      <c r="J64" s="24"/>
      <c r="K64" s="24"/>
      <c r="L64" s="5"/>
    </row>
    <row r="65" spans="1:12" ht="51" x14ac:dyDescent="0.2">
      <c r="A65" s="4" t="s">
        <v>91</v>
      </c>
      <c r="B65" s="4" t="s">
        <v>92</v>
      </c>
      <c r="C65" s="54">
        <v>90</v>
      </c>
      <c r="D65" s="4" t="s">
        <v>100</v>
      </c>
      <c r="E65" s="54">
        <v>20</v>
      </c>
      <c r="F65" s="51" t="s">
        <v>94</v>
      </c>
      <c r="G65" s="53">
        <f t="shared" si="2"/>
        <v>500</v>
      </c>
      <c r="H65" s="24"/>
      <c r="I65" s="24"/>
      <c r="J65" s="24"/>
      <c r="K65" s="24"/>
      <c r="L65" s="5"/>
    </row>
    <row r="66" spans="1:12" ht="33" customHeight="1" x14ac:dyDescent="0.2">
      <c r="A66" s="75" t="s">
        <v>97</v>
      </c>
      <c r="B66" s="76"/>
      <c r="C66" s="55">
        <f>(SUM(C61:C65))/60</f>
        <v>7.333333333333333</v>
      </c>
      <c r="D66" s="72" t="s">
        <v>99</v>
      </c>
      <c r="E66" s="73"/>
      <c r="F66" s="74"/>
      <c r="G66" s="56">
        <f>SUM(G61:G65)</f>
        <v>5805.5555555555547</v>
      </c>
      <c r="H66" s="24"/>
      <c r="I66" s="24"/>
      <c r="J66" s="24"/>
      <c r="K66" s="24"/>
      <c r="L66" s="5"/>
    </row>
    <row r="67" spans="1:12" ht="47" customHeight="1" x14ac:dyDescent="0.2">
      <c r="A67" s="70" t="s">
        <v>105</v>
      </c>
      <c r="B67" s="71"/>
      <c r="C67" s="71"/>
      <c r="D67" s="71"/>
      <c r="E67" s="71"/>
      <c r="F67" s="71"/>
      <c r="G67" s="52" t="str">
        <f>IF($G$66&gt;$B$54,"więcej niż poj. AKU!"," ")</f>
        <v>więcej niż poj. AKU!</v>
      </c>
    </row>
    <row r="68" spans="1:12" ht="47" customHeight="1" x14ac:dyDescent="0.2">
      <c r="A68" s="71"/>
      <c r="B68" s="71"/>
      <c r="C68" s="71"/>
      <c r="D68" s="71"/>
      <c r="E68" s="71"/>
      <c r="F68" s="71"/>
      <c r="G68" s="52" t="str">
        <f>IF($G$66&lt;$B$54,"OK"," ")</f>
        <v xml:space="preserve"> </v>
      </c>
    </row>
    <row r="69" spans="1:12" ht="16" customHeight="1" x14ac:dyDescent="0.2">
      <c r="A69" s="57" t="s">
        <v>106</v>
      </c>
      <c r="B69" s="57"/>
      <c r="C69" s="57"/>
      <c r="D69" s="57"/>
      <c r="E69" s="57"/>
      <c r="F69" s="57"/>
      <c r="G69" s="57"/>
    </row>
    <row r="70" spans="1:12" ht="16" customHeight="1" x14ac:dyDescent="0.2">
      <c r="A70" s="58"/>
      <c r="B70" s="58"/>
      <c r="C70" s="58"/>
      <c r="D70" s="58"/>
      <c r="E70" s="58"/>
      <c r="F70" s="58"/>
      <c r="G70" s="58"/>
    </row>
    <row r="71" spans="1:12" ht="16" customHeight="1" x14ac:dyDescent="0.2">
      <c r="A71" s="58"/>
      <c r="B71" s="58"/>
      <c r="C71" s="58"/>
      <c r="D71" s="58"/>
      <c r="E71" s="58"/>
      <c r="F71" s="58"/>
      <c r="G71" s="58"/>
    </row>
    <row r="72" spans="1:12" ht="16" customHeight="1" x14ac:dyDescent="0.2">
      <c r="A72" s="58"/>
      <c r="B72" s="58"/>
      <c r="C72" s="58"/>
      <c r="D72" s="58"/>
      <c r="E72" s="58"/>
      <c r="F72" s="58"/>
      <c r="G72" s="58"/>
    </row>
    <row r="73" spans="1:12" ht="16" customHeight="1" x14ac:dyDescent="0.2">
      <c r="A73" s="58"/>
      <c r="B73" s="58"/>
      <c r="C73" s="58"/>
      <c r="D73" s="58"/>
      <c r="E73" s="58"/>
      <c r="F73" s="58"/>
      <c r="G73" s="58"/>
    </row>
    <row r="74" spans="1:12" ht="16" customHeight="1" x14ac:dyDescent="0.2">
      <c r="A74" s="58"/>
      <c r="B74" s="58"/>
      <c r="C74" s="58"/>
      <c r="D74" s="58"/>
      <c r="E74" s="58"/>
      <c r="F74" s="58"/>
      <c r="G74" s="58"/>
    </row>
    <row r="75" spans="1:12" ht="16" customHeight="1" x14ac:dyDescent="0.2">
      <c r="A75" s="58"/>
      <c r="B75" s="58"/>
      <c r="C75" s="58"/>
      <c r="D75" s="58"/>
      <c r="E75" s="58"/>
      <c r="F75" s="58"/>
      <c r="G75" s="58"/>
    </row>
    <row r="76" spans="1:12" ht="16" customHeight="1" x14ac:dyDescent="0.2">
      <c r="A76" s="58"/>
      <c r="B76" s="58"/>
      <c r="C76" s="58"/>
      <c r="D76" s="58"/>
      <c r="E76" s="58"/>
      <c r="F76" s="58"/>
      <c r="G76" s="58"/>
    </row>
    <row r="77" spans="1:12" ht="16" customHeight="1" x14ac:dyDescent="0.2">
      <c r="A77" s="58"/>
      <c r="B77" s="58"/>
      <c r="C77" s="58"/>
      <c r="D77" s="58"/>
      <c r="E77" s="58"/>
      <c r="F77" s="58"/>
      <c r="G77" s="58"/>
    </row>
    <row r="78" spans="1:12" ht="16" customHeight="1" x14ac:dyDescent="0.2">
      <c r="A78" s="58"/>
      <c r="B78" s="58"/>
      <c r="C78" s="58"/>
      <c r="D78" s="58"/>
      <c r="E78" s="58"/>
      <c r="F78" s="58"/>
      <c r="G78" s="58"/>
    </row>
    <row r="79" spans="1:12" ht="16" customHeight="1" x14ac:dyDescent="0.2">
      <c r="A79" s="58"/>
      <c r="B79" s="58"/>
      <c r="C79" s="58"/>
      <c r="D79" s="58"/>
      <c r="E79" s="58"/>
      <c r="F79" s="58"/>
      <c r="G79" s="58"/>
    </row>
    <row r="80" spans="1:12" ht="16" customHeight="1" x14ac:dyDescent="0.2">
      <c r="A80" s="58"/>
      <c r="B80" s="58"/>
      <c r="C80" s="58"/>
      <c r="D80" s="58"/>
      <c r="E80" s="58"/>
      <c r="F80" s="58"/>
      <c r="G80" s="58"/>
    </row>
    <row r="81" spans="1:7" ht="16" customHeight="1" x14ac:dyDescent="0.2">
      <c r="A81" s="58"/>
      <c r="B81" s="58"/>
      <c r="C81" s="58"/>
      <c r="D81" s="58"/>
      <c r="E81" s="58"/>
      <c r="F81" s="58"/>
      <c r="G81" s="58"/>
    </row>
    <row r="82" spans="1:7" ht="16" customHeight="1" x14ac:dyDescent="0.2">
      <c r="A82" s="58"/>
      <c r="B82" s="58"/>
      <c r="C82" s="58"/>
      <c r="D82" s="58"/>
      <c r="E82" s="58"/>
      <c r="F82" s="58"/>
      <c r="G82" s="58"/>
    </row>
    <row r="83" spans="1:7" ht="16" customHeight="1" x14ac:dyDescent="0.2">
      <c r="A83" s="58"/>
      <c r="B83" s="58"/>
      <c r="C83" s="58"/>
      <c r="D83" s="58"/>
      <c r="E83" s="58"/>
      <c r="F83" s="58"/>
      <c r="G83" s="58"/>
    </row>
    <row r="84" spans="1:7" ht="16" customHeight="1" x14ac:dyDescent="0.2">
      <c r="A84" s="58"/>
      <c r="B84" s="58"/>
      <c r="C84" s="58"/>
      <c r="D84" s="58"/>
      <c r="E84" s="58"/>
      <c r="F84" s="58"/>
      <c r="G84" s="58"/>
    </row>
    <row r="85" spans="1:7" ht="16" customHeight="1" x14ac:dyDescent="0.2">
      <c r="A85" s="58"/>
      <c r="B85" s="58"/>
      <c r="C85" s="58"/>
      <c r="D85" s="58"/>
      <c r="E85" s="58"/>
      <c r="F85" s="58"/>
      <c r="G85" s="58"/>
    </row>
    <row r="86" spans="1:7" ht="16" customHeight="1" x14ac:dyDescent="0.2">
      <c r="A86" s="58"/>
      <c r="B86" s="58"/>
      <c r="C86" s="58"/>
      <c r="D86" s="58"/>
      <c r="E86" s="58"/>
      <c r="F86" s="58"/>
      <c r="G86" s="58"/>
    </row>
    <row r="87" spans="1:7" x14ac:dyDescent="0.2">
      <c r="A87" s="58"/>
      <c r="B87" s="58"/>
      <c r="C87" s="58"/>
      <c r="D87" s="58"/>
      <c r="E87" s="58"/>
      <c r="F87" s="58"/>
      <c r="G87" s="58"/>
    </row>
    <row r="88" spans="1:7" x14ac:dyDescent="0.2">
      <c r="A88" s="58"/>
      <c r="B88" s="58"/>
      <c r="C88" s="58"/>
      <c r="D88" s="58"/>
      <c r="E88" s="58"/>
      <c r="F88" s="58"/>
      <c r="G88" s="58"/>
    </row>
    <row r="89" spans="1:7" x14ac:dyDescent="0.2">
      <c r="A89" s="58"/>
      <c r="B89" s="58"/>
      <c r="C89" s="58"/>
      <c r="D89" s="58"/>
      <c r="E89" s="58"/>
      <c r="F89" s="58"/>
      <c r="G89" s="58"/>
    </row>
    <row r="90" spans="1:7" x14ac:dyDescent="0.2">
      <c r="A90" s="58"/>
      <c r="B90" s="58"/>
      <c r="C90" s="58"/>
      <c r="D90" s="58"/>
      <c r="E90" s="58"/>
      <c r="F90" s="58"/>
      <c r="G90" s="58"/>
    </row>
    <row r="91" spans="1:7" x14ac:dyDescent="0.2">
      <c r="A91" s="58"/>
      <c r="B91" s="58"/>
      <c r="C91" s="58"/>
      <c r="D91" s="58"/>
      <c r="E91" s="58"/>
      <c r="F91" s="58"/>
      <c r="G91" s="58"/>
    </row>
    <row r="92" spans="1:7" x14ac:dyDescent="0.2">
      <c r="A92" s="58"/>
      <c r="B92" s="58"/>
      <c r="C92" s="58"/>
      <c r="D92" s="58"/>
      <c r="E92" s="58"/>
      <c r="F92" s="58"/>
      <c r="G92" s="58"/>
    </row>
    <row r="93" spans="1:7" x14ac:dyDescent="0.2">
      <c r="A93" s="58"/>
      <c r="B93" s="58"/>
      <c r="C93" s="58"/>
      <c r="D93" s="58"/>
      <c r="E93" s="58"/>
      <c r="F93" s="58"/>
      <c r="G93" s="58"/>
    </row>
    <row r="94" spans="1:7" x14ac:dyDescent="0.2">
      <c r="A94" s="58"/>
      <c r="B94" s="58"/>
      <c r="C94" s="58"/>
      <c r="D94" s="58"/>
      <c r="E94" s="58"/>
      <c r="F94" s="58"/>
      <c r="G94" s="58"/>
    </row>
    <row r="95" spans="1:7" x14ac:dyDescent="0.2">
      <c r="A95" s="58"/>
      <c r="B95" s="58"/>
      <c r="C95" s="58"/>
      <c r="D95" s="58"/>
      <c r="E95" s="58"/>
      <c r="F95" s="58"/>
      <c r="G95" s="58"/>
    </row>
  </sheetData>
  <sheetProtection algorithmName="SHA-512" hashValue="WbWRWjgOO9KNEDM/rjrxoql+UB2LNuu8+ZvYwMqYKctGA7WjINQG1guVzXsZb6vtk1ShlmmpzrjHtFwZllx6vw==" saltValue="LaVgxs7RMnMSemnF4fVzgw==" spinCount="100000" sheet="1" selectLockedCells="1"/>
  <mergeCells count="21">
    <mergeCell ref="N25:N29"/>
    <mergeCell ref="Q25:Q29"/>
    <mergeCell ref="A48:B48"/>
    <mergeCell ref="F44:I44"/>
    <mergeCell ref="D48:K48"/>
    <mergeCell ref="A69:G95"/>
    <mergeCell ref="A23:E23"/>
    <mergeCell ref="D14:J14"/>
    <mergeCell ref="C18:J18"/>
    <mergeCell ref="A2:I2"/>
    <mergeCell ref="C15:J15"/>
    <mergeCell ref="C12:I12"/>
    <mergeCell ref="B4:D4"/>
    <mergeCell ref="A20:J21"/>
    <mergeCell ref="A50:B50"/>
    <mergeCell ref="A47:B47"/>
    <mergeCell ref="A46:B46"/>
    <mergeCell ref="D56:J57"/>
    <mergeCell ref="A67:F68"/>
    <mergeCell ref="D66:F66"/>
    <mergeCell ref="A66:B66"/>
  </mergeCells>
  <conditionalFormatting sqref="G67">
    <cfRule type="containsText" dxfId="1" priority="2" operator="containsText" text="więcej niż poj. AKU!">
      <formula>NOT(ISERROR(SEARCH("więcej niż poj. AKU!",G67)))</formula>
    </cfRule>
  </conditionalFormatting>
  <conditionalFormatting sqref="G68">
    <cfRule type="containsText" dxfId="0" priority="1" operator="containsText" text="OK">
      <formula>NOT(ISERROR(SEARCH("OK",G68)))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JAROSŁAW GOSEK</dc:creator>
  <cp:lastModifiedBy>JAROSŁAW GOSEK</cp:lastModifiedBy>
  <dcterms:created xsi:type="dcterms:W3CDTF">2022-07-18T19:08:29Z</dcterms:created>
  <dcterms:modified xsi:type="dcterms:W3CDTF">2022-07-22T12:29:02Z</dcterms:modified>
</cp:coreProperties>
</file>